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14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0" i="1" l="1"/>
  <c r="F44" i="1" s="1"/>
  <c r="C44" i="1"/>
  <c r="D43" i="1"/>
  <c r="D42" i="1"/>
  <c r="D41" i="1"/>
  <c r="D40" i="1"/>
  <c r="D39" i="1"/>
  <c r="D38" i="1"/>
  <c r="D37" i="1"/>
  <c r="D36" i="1"/>
  <c r="D35" i="1"/>
  <c r="F31" i="1"/>
  <c r="D44" i="1" l="1"/>
  <c r="G32" i="1"/>
  <c r="J30" i="1"/>
  <c r="K30" i="1" s="1"/>
  <c r="J29" i="1"/>
  <c r="K29" i="1" s="1"/>
  <c r="J27" i="1"/>
  <c r="K27" i="1" s="1"/>
  <c r="J24" i="1"/>
  <c r="K24" i="1" s="1"/>
  <c r="J22" i="1"/>
  <c r="K22" i="1" s="1"/>
  <c r="F32" i="1"/>
  <c r="F46" i="1" s="1"/>
  <c r="D23" i="1"/>
  <c r="D24" i="1"/>
  <c r="D25" i="1"/>
  <c r="D26" i="1"/>
  <c r="D27" i="1"/>
  <c r="D28" i="1"/>
  <c r="D29" i="1"/>
  <c r="D30" i="1"/>
  <c r="D31" i="1"/>
  <c r="D22" i="1"/>
  <c r="C32" i="1"/>
  <c r="C46" i="1" s="1"/>
  <c r="C16" i="1"/>
  <c r="C5" i="1"/>
  <c r="C8" i="1"/>
  <c r="C6" i="1"/>
  <c r="C10" i="1" s="1"/>
  <c r="D32" i="1" l="1"/>
  <c r="D46" i="1" s="1"/>
  <c r="C19" i="1"/>
</calcChain>
</file>

<file path=xl/sharedStrings.xml><?xml version="1.0" encoding="utf-8"?>
<sst xmlns="http://schemas.openxmlformats.org/spreadsheetml/2006/main" count="59" uniqueCount="59">
  <si>
    <t>Neighborhood Camp Analysis</t>
  </si>
  <si>
    <t>Income</t>
  </si>
  <si>
    <t>LCR</t>
  </si>
  <si>
    <t>Redeemer</t>
  </si>
  <si>
    <t>Mt Pleasant</t>
  </si>
  <si>
    <t>Emaus</t>
  </si>
  <si>
    <t>Other</t>
  </si>
  <si>
    <t>Total</t>
  </si>
  <si>
    <t>Churches</t>
  </si>
  <si>
    <t>Organizations</t>
  </si>
  <si>
    <t>ELCA Outhreach for Hope</t>
  </si>
  <si>
    <t>Racine Community Foundation</t>
  </si>
  <si>
    <t>Dept of Public Instruction</t>
  </si>
  <si>
    <t>Siebert Lutheran Foundation</t>
  </si>
  <si>
    <t>Total Churches</t>
  </si>
  <si>
    <t>Total Organizations</t>
  </si>
  <si>
    <t>Total Income</t>
  </si>
  <si>
    <t>In-Kind Donations</t>
  </si>
  <si>
    <t>Carry-over (not used last year)</t>
  </si>
  <si>
    <t>Expenses:</t>
  </si>
  <si>
    <t>Program Director/Camp Admin</t>
  </si>
  <si>
    <t>3 sites</t>
  </si>
  <si>
    <t>Payroll:</t>
  </si>
  <si>
    <t># weeks</t>
  </si>
  <si>
    <t>SALT Coordinator</t>
  </si>
  <si>
    <t>SALT Team Leaders (2 per site)</t>
  </si>
  <si>
    <t>Teen Interns (7 per Site)</t>
  </si>
  <si>
    <t>Site Coordinator (1 per site)</t>
  </si>
  <si>
    <t>Assist Coordinator (1 per site)</t>
  </si>
  <si>
    <t>Resource Leads</t>
  </si>
  <si>
    <t>Kitchen Coordinators (4 total)</t>
  </si>
  <si>
    <t>Kitchen Helpers (8 total)</t>
  </si>
  <si>
    <t>FICA</t>
  </si>
  <si>
    <t>Total Payroll</t>
  </si>
  <si>
    <t>LCR ESTIMATE</t>
  </si>
  <si>
    <t># people</t>
  </si>
  <si>
    <t>per Site</t>
  </si>
  <si>
    <t>Lots of prep work for Grants / Donations, etc, Include Site and SALT Coordinator</t>
  </si>
  <si>
    <t># Days/Wk</t>
  </si>
  <si>
    <t>1 week/prep and 5 weeks program</t>
  </si>
  <si>
    <t># wks</t>
  </si>
  <si>
    <t>Other Expense Items:</t>
  </si>
  <si>
    <t>Publicity (ads, postage, etc)</t>
  </si>
  <si>
    <t>Food</t>
  </si>
  <si>
    <t>Field Trips/Transportation</t>
  </si>
  <si>
    <t>SALT Transportation/Supplies</t>
  </si>
  <si>
    <t>Diretor's Benefits</t>
  </si>
  <si>
    <t>What?</t>
  </si>
  <si>
    <t>Misc &amp; Tee Shirts</t>
  </si>
  <si>
    <t>Training, Prep and Closing</t>
  </si>
  <si>
    <t>In Kind Donations (Utilities, 
     space, office supplies)</t>
  </si>
  <si>
    <t>Total Other Expenses</t>
  </si>
  <si>
    <t>TOTAL EXPENSES</t>
  </si>
  <si>
    <t>2025 Actual</t>
  </si>
  <si>
    <t>Hrs /Day</t>
  </si>
  <si>
    <t>$/ week</t>
  </si>
  <si>
    <t>$/ hour</t>
  </si>
  <si>
    <t>Supplies (Sport equip, art, etc)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</si>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</sst>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165" fontId="3" fillId="0" borderId="0" xfId="1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65" fontId="4" fillId="0" borderId="0" xfId="1" applyNumberFormat="1" applyFont="1"/>
    <xf numFmtId="0" fontId="2" fillId="0" borderId="0" xfId="0" applyFont="1" applyAlignment="1">
      <alignment horizontal="center"/>
    </xf>
    <xf numFmtId="165" fontId="5" fillId="0" borderId="0" xfId="1" applyNumberFormat="1" applyFont="1"/>
    <xf numFmtId="10" fontId="3" fillId="0" borderId="0" xfId="0" applyNumberFormat="1" applyFont="1"/>
    <xf numFmtId="0" fontId="0" fillId="0" borderId="0" xfId="0" applyFont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165" fontId="3" fillId="0" borderId="3" xfId="1" applyNumberFormat="1" applyFont="1" applyBorder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165" fontId="5" fillId="0" borderId="4" xfId="1" applyNumberFormat="1" applyFont="1" applyBorder="1"/>
    <xf numFmtId="165" fontId="2" fillId="0" borderId="5" xfId="0" applyNumberFormat="1" applyFont="1" applyBorder="1"/>
    <xf numFmtId="0" fontId="0" fillId="0" borderId="1" xfId="0" applyBorder="1"/>
    <xf numFmtId="0" fontId="2" fillId="0" borderId="7" xfId="0" applyFont="1" applyBorder="1"/>
    <xf numFmtId="0" fontId="0" fillId="0" borderId="7" xfId="0" applyBorder="1"/>
    <xf numFmtId="0" fontId="0" fillId="0" borderId="2" xfId="0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65" fontId="5" fillId="0" borderId="3" xfId="1" applyNumberFormat="1" applyFont="1" applyBorder="1"/>
    <xf numFmtId="0" fontId="3" fillId="0" borderId="0" xfId="0" applyFont="1" applyBorder="1" applyAlignment="1">
      <alignment horizontal="center" vertical="center" wrapText="1"/>
    </xf>
    <xf numFmtId="165" fontId="5" fillId="0" borderId="0" xfId="1" applyNumberFormat="1" applyFont="1" applyBorder="1"/>
    <xf numFmtId="165" fontId="1" fillId="0" borderId="3" xfId="1" applyNumberFormat="1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165" fontId="3" fillId="2" borderId="3" xfId="1" applyNumberFormat="1" applyFont="1" applyFill="1" applyBorder="1"/>
    <xf numFmtId="165" fontId="3" fillId="2" borderId="4" xfId="1" applyNumberFormat="1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5" fillId="2" borderId="4" xfId="1" applyNumberFormat="1" applyFont="1" applyFill="1" applyBorder="1"/>
    <xf numFmtId="165" fontId="2" fillId="2" borderId="5" xfId="0" applyNumberFormat="1" applyFont="1" applyFill="1" applyBorder="1"/>
    <xf numFmtId="165" fontId="2" fillId="2" borderId="6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tabSelected="1" topLeftCell="A29" workbookViewId="0">
      <selection activeCell="B49" sqref="B49"/>
    </sheetView>
  </sheetViews>
  <sheetFormatPr defaultRowHeight="14.5" x14ac:dyDescent="0.35"/>
  <cols>
    <col min="1" max="1" width="3.26953125" customWidth="1"/>
    <col min="2" max="2" width="25.7265625" customWidth="1"/>
    <col min="3" max="3" width="10.08984375" customWidth="1"/>
    <col min="4" max="4" width="8.54296875" customWidth="1"/>
    <col min="5" max="5" width="1.453125" customWidth="1"/>
    <col min="6" max="6" width="8.6328125" bestFit="1" customWidth="1"/>
    <col min="7" max="7" width="6.54296875" customWidth="1"/>
    <col min="8" max="8" width="4.7265625" customWidth="1"/>
    <col min="9" max="9" width="6.6328125" customWidth="1"/>
    <col min="10" max="10" width="8.453125" customWidth="1"/>
    <col min="11" max="11" width="5.90625" customWidth="1"/>
    <col min="12" max="12" width="16.26953125" customWidth="1"/>
  </cols>
  <sheetData>
    <row r="1" spans="1:11" ht="18.5" customHeight="1" x14ac:dyDescent="0.5500000000000000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7" customHeight="1" thickBot="1" x14ac:dyDescent="0.4"/>
    <row r="3" spans="1:11" x14ac:dyDescent="0.35">
      <c r="A3" s="3" t="s">
        <v>1</v>
      </c>
      <c r="B3" s="3"/>
      <c r="C3" s="41" t="s">
        <v>53</v>
      </c>
      <c r="D3" s="42"/>
      <c r="E3" s="3"/>
    </row>
    <row r="4" spans="1:11" x14ac:dyDescent="0.35">
      <c r="A4" s="3" t="s">
        <v>8</v>
      </c>
      <c r="B4" s="3"/>
      <c r="C4" s="43"/>
      <c r="D4" s="44"/>
    </row>
    <row r="5" spans="1:11" x14ac:dyDescent="0.35">
      <c r="B5" t="s">
        <v>2</v>
      </c>
      <c r="C5" s="45">
        <f>50+100+250+500+600+1640</f>
        <v>3140</v>
      </c>
      <c r="D5" s="46"/>
      <c r="E5" s="1"/>
    </row>
    <row r="6" spans="1:11" x14ac:dyDescent="0.35">
      <c r="B6" t="s">
        <v>3</v>
      </c>
      <c r="C6" s="45">
        <f>100+1500</f>
        <v>1600</v>
      </c>
      <c r="D6" s="46"/>
      <c r="E6" s="1"/>
    </row>
    <row r="7" spans="1:11" x14ac:dyDescent="0.35">
      <c r="B7" t="s">
        <v>4</v>
      </c>
      <c r="C7" s="45">
        <v>200</v>
      </c>
      <c r="D7" s="46"/>
      <c r="E7" s="1"/>
    </row>
    <row r="8" spans="1:11" x14ac:dyDescent="0.35">
      <c r="B8" t="s">
        <v>5</v>
      </c>
      <c r="C8" s="45">
        <f>125+100+50+125+125+22000+125+250+125+50+125+125+50+1000+200+250+20+100+250+50+250+300+500</f>
        <v>26295</v>
      </c>
      <c r="D8" s="46"/>
      <c r="E8" s="1"/>
    </row>
    <row r="9" spans="1:11" x14ac:dyDescent="0.35">
      <c r="B9" t="s">
        <v>6</v>
      </c>
      <c r="C9" s="45">
        <v>50</v>
      </c>
      <c r="D9" s="46"/>
      <c r="E9" s="1"/>
    </row>
    <row r="10" spans="1:11" x14ac:dyDescent="0.35">
      <c r="B10" s="3" t="s">
        <v>14</v>
      </c>
      <c r="C10" s="47">
        <f>+SUM(C5:C9)</f>
        <v>31285</v>
      </c>
      <c r="D10" s="48"/>
      <c r="E10" s="4"/>
    </row>
    <row r="11" spans="1:11" x14ac:dyDescent="0.35">
      <c r="A11" s="3" t="s">
        <v>9</v>
      </c>
      <c r="C11" s="43"/>
      <c r="D11" s="44"/>
    </row>
    <row r="12" spans="1:11" x14ac:dyDescent="0.35">
      <c r="B12" t="s">
        <v>10</v>
      </c>
      <c r="C12" s="45">
        <v>11500</v>
      </c>
      <c r="D12" s="46"/>
      <c r="E12" s="1"/>
    </row>
    <row r="13" spans="1:11" x14ac:dyDescent="0.35">
      <c r="B13" t="s">
        <v>11</v>
      </c>
      <c r="C13" s="45">
        <v>18000</v>
      </c>
      <c r="D13" s="46"/>
      <c r="E13" s="1"/>
    </row>
    <row r="14" spans="1:11" ht="15" thickBot="1" x14ac:dyDescent="0.4">
      <c r="B14" t="s">
        <v>12</v>
      </c>
      <c r="C14" s="45">
        <v>18693</v>
      </c>
      <c r="D14" s="46"/>
      <c r="E14" s="1"/>
    </row>
    <row r="15" spans="1:11" x14ac:dyDescent="0.35">
      <c r="B15" t="s">
        <v>13</v>
      </c>
      <c r="C15" s="45">
        <v>40000</v>
      </c>
      <c r="D15" s="46"/>
      <c r="E15" s="1"/>
      <c r="F15" s="19"/>
      <c r="G15" s="20" t="s">
        <v>39</v>
      </c>
      <c r="H15" s="21"/>
      <c r="I15" s="21"/>
      <c r="J15" s="21"/>
      <c r="K15" s="22"/>
    </row>
    <row r="16" spans="1:11" x14ac:dyDescent="0.35">
      <c r="B16" s="3" t="s">
        <v>15</v>
      </c>
      <c r="C16" s="47">
        <f>SUM(C12:C15)</f>
        <v>88193</v>
      </c>
      <c r="D16" s="48"/>
      <c r="E16" s="4"/>
      <c r="F16" s="12"/>
      <c r="G16" s="23" t="s">
        <v>23</v>
      </c>
      <c r="H16" s="24"/>
      <c r="I16" s="23" t="s">
        <v>38</v>
      </c>
      <c r="J16" s="24"/>
      <c r="K16" s="13"/>
    </row>
    <row r="17" spans="1:12" x14ac:dyDescent="0.35">
      <c r="A17" s="3" t="s">
        <v>17</v>
      </c>
      <c r="B17" s="3"/>
      <c r="C17" s="49">
        <v>9500</v>
      </c>
      <c r="D17" s="50"/>
      <c r="E17" s="5"/>
      <c r="F17" s="12"/>
      <c r="G17" s="25">
        <v>5</v>
      </c>
      <c r="H17" s="24"/>
      <c r="I17" s="25">
        <v>4</v>
      </c>
      <c r="J17" s="24"/>
      <c r="K17" s="13"/>
    </row>
    <row r="18" spans="1:12" x14ac:dyDescent="0.35">
      <c r="A18" s="3" t="s">
        <v>18</v>
      </c>
      <c r="B18" s="3"/>
      <c r="C18" s="49">
        <v>21000</v>
      </c>
      <c r="D18" s="50"/>
      <c r="E18" s="5"/>
      <c r="F18" s="12"/>
      <c r="G18" s="24"/>
      <c r="H18" s="24"/>
      <c r="I18" s="24"/>
      <c r="J18" s="25"/>
      <c r="K18" s="13"/>
    </row>
    <row r="19" spans="1:12" ht="21" x14ac:dyDescent="0.5">
      <c r="A19" s="3" t="s">
        <v>16</v>
      </c>
      <c r="B19" s="3"/>
      <c r="C19" s="47">
        <f>+C10+C16+C17+C18</f>
        <v>149978</v>
      </c>
      <c r="D19" s="48"/>
      <c r="E19" s="4"/>
      <c r="F19" s="26" t="s">
        <v>34</v>
      </c>
      <c r="G19" s="27"/>
      <c r="H19" s="27"/>
      <c r="I19" s="27"/>
      <c r="J19" s="27"/>
      <c r="K19" s="28"/>
    </row>
    <row r="20" spans="1:12" ht="29" x14ac:dyDescent="0.35">
      <c r="A20" s="3" t="s">
        <v>19</v>
      </c>
      <c r="C20" s="51" t="s">
        <v>21</v>
      </c>
      <c r="D20" s="52" t="s">
        <v>36</v>
      </c>
      <c r="E20" s="6"/>
      <c r="F20" s="16" t="s">
        <v>7</v>
      </c>
      <c r="G20" s="29" t="s">
        <v>35</v>
      </c>
      <c r="H20" s="23" t="s">
        <v>40</v>
      </c>
      <c r="I20" s="29" t="s">
        <v>54</v>
      </c>
      <c r="J20" s="29" t="s">
        <v>55</v>
      </c>
      <c r="K20" s="30" t="s">
        <v>56</v>
      </c>
    </row>
    <row r="21" spans="1:12" x14ac:dyDescent="0.35">
      <c r="A21" s="3" t="s">
        <v>22</v>
      </c>
      <c r="C21" s="51"/>
      <c r="D21" s="52"/>
      <c r="E21" s="6"/>
      <c r="F21" s="31"/>
      <c r="G21" s="24"/>
      <c r="H21" s="24"/>
      <c r="I21" s="24"/>
      <c r="J21" s="24"/>
      <c r="K21" s="13"/>
    </row>
    <row r="22" spans="1:12" x14ac:dyDescent="0.35">
      <c r="B22" t="s">
        <v>20</v>
      </c>
      <c r="C22" s="45">
        <v>13600</v>
      </c>
      <c r="D22" s="53">
        <f>+C22/3</f>
        <v>4533.333333333333</v>
      </c>
      <c r="E22" s="7"/>
      <c r="F22" s="14">
        <v>10000</v>
      </c>
      <c r="G22" s="33">
        <v>1</v>
      </c>
      <c r="H22" s="33">
        <v>10</v>
      </c>
      <c r="I22" s="33">
        <v>5</v>
      </c>
      <c r="J22" s="34">
        <f>+F22/H22</f>
        <v>1000</v>
      </c>
      <c r="K22" s="17">
        <f>+J22/I$17/I22</f>
        <v>50</v>
      </c>
      <c r="L22" t="s">
        <v>37</v>
      </c>
    </row>
    <row r="23" spans="1:12" x14ac:dyDescent="0.35">
      <c r="B23" t="s">
        <v>27</v>
      </c>
      <c r="C23" s="45">
        <v>7840</v>
      </c>
      <c r="D23" s="53">
        <f t="shared" ref="D23:D31" si="0">+C23/3</f>
        <v>2613.3333333333335</v>
      </c>
      <c r="E23" s="7"/>
      <c r="F23" s="35"/>
      <c r="G23" s="36"/>
      <c r="H23" s="36"/>
      <c r="I23" s="36"/>
      <c r="J23" s="34"/>
      <c r="K23" s="17"/>
    </row>
    <row r="24" spans="1:12" x14ac:dyDescent="0.35">
      <c r="B24" t="s">
        <v>28</v>
      </c>
      <c r="C24" s="45">
        <v>5800</v>
      </c>
      <c r="D24" s="53">
        <f t="shared" si="0"/>
        <v>1933.3333333333333</v>
      </c>
      <c r="E24" s="7"/>
      <c r="F24" s="14">
        <v>5600</v>
      </c>
      <c r="G24" s="33">
        <v>1</v>
      </c>
      <c r="H24" s="33">
        <v>8</v>
      </c>
      <c r="I24" s="33">
        <v>5</v>
      </c>
      <c r="J24" s="34">
        <f>+F24/H24</f>
        <v>700</v>
      </c>
      <c r="K24" s="17">
        <f>+J24/I$17/I24</f>
        <v>35</v>
      </c>
    </row>
    <row r="25" spans="1:12" x14ac:dyDescent="0.35">
      <c r="B25" t="s">
        <v>24</v>
      </c>
      <c r="C25" s="45">
        <v>2200</v>
      </c>
      <c r="D25" s="53">
        <f t="shared" si="0"/>
        <v>733.33333333333337</v>
      </c>
      <c r="E25" s="7"/>
      <c r="F25" s="35"/>
      <c r="G25" s="37"/>
      <c r="H25" s="37"/>
      <c r="I25" s="37"/>
      <c r="J25" s="34"/>
      <c r="K25" s="17"/>
    </row>
    <row r="26" spans="1:12" x14ac:dyDescent="0.35">
      <c r="B26" t="s">
        <v>25</v>
      </c>
      <c r="C26" s="45">
        <v>8900</v>
      </c>
      <c r="D26" s="53">
        <f t="shared" si="0"/>
        <v>2966.6666666666665</v>
      </c>
      <c r="E26" s="7"/>
      <c r="F26" s="35"/>
      <c r="G26" s="37"/>
      <c r="H26" s="37"/>
      <c r="I26" s="37"/>
      <c r="J26" s="34"/>
      <c r="K26" s="17"/>
    </row>
    <row r="27" spans="1:12" x14ac:dyDescent="0.35">
      <c r="B27" t="s">
        <v>26</v>
      </c>
      <c r="C27" s="45">
        <v>23378</v>
      </c>
      <c r="D27" s="53">
        <f t="shared" si="0"/>
        <v>7792.666666666667</v>
      </c>
      <c r="E27" s="7"/>
      <c r="F27" s="14">
        <v>2400</v>
      </c>
      <c r="G27" s="38">
        <v>7</v>
      </c>
      <c r="H27" s="38">
        <v>6</v>
      </c>
      <c r="I27" s="38">
        <v>5</v>
      </c>
      <c r="J27" s="34">
        <f>+F27/H27</f>
        <v>400</v>
      </c>
      <c r="K27" s="17">
        <f>+J27/I$17/I27</f>
        <v>20</v>
      </c>
    </row>
    <row r="28" spans="1:12" x14ac:dyDescent="0.35">
      <c r="B28" t="s">
        <v>29</v>
      </c>
      <c r="C28" s="45">
        <v>1100</v>
      </c>
      <c r="D28" s="53">
        <f t="shared" si="0"/>
        <v>366.66666666666669</v>
      </c>
      <c r="E28" s="7"/>
      <c r="F28" s="14"/>
      <c r="G28" s="37"/>
      <c r="H28" s="37"/>
      <c r="I28" s="37"/>
      <c r="J28" s="34"/>
      <c r="K28" s="17"/>
    </row>
    <row r="29" spans="1:12" x14ac:dyDescent="0.35">
      <c r="B29" t="s">
        <v>30</v>
      </c>
      <c r="C29" s="45">
        <v>7100</v>
      </c>
      <c r="D29" s="53">
        <f t="shared" si="0"/>
        <v>2366.6666666666665</v>
      </c>
      <c r="E29" s="7"/>
      <c r="F29" s="14">
        <v>1800</v>
      </c>
      <c r="G29" s="38">
        <v>1</v>
      </c>
      <c r="H29" s="38">
        <v>5</v>
      </c>
      <c r="I29" s="38">
        <v>4</v>
      </c>
      <c r="J29" s="34">
        <f>+F29/H29</f>
        <v>360</v>
      </c>
      <c r="K29" s="17">
        <f>+J29/I$17/3</f>
        <v>30</v>
      </c>
    </row>
    <row r="30" spans="1:12" x14ac:dyDescent="0.35">
      <c r="B30" t="s">
        <v>31</v>
      </c>
      <c r="C30" s="45">
        <v>11854</v>
      </c>
      <c r="D30" s="53">
        <f t="shared" si="0"/>
        <v>3951.3333333333335</v>
      </c>
      <c r="E30" s="7"/>
      <c r="F30" s="14">
        <v>1500</v>
      </c>
      <c r="G30" s="38">
        <v>2</v>
      </c>
      <c r="H30" s="38">
        <v>5</v>
      </c>
      <c r="I30" s="38">
        <v>3</v>
      </c>
      <c r="J30" s="34">
        <f>+F30/H30</f>
        <v>300</v>
      </c>
      <c r="K30" s="17">
        <f>+J30/I$17/3</f>
        <v>25</v>
      </c>
    </row>
    <row r="31" spans="1:12" x14ac:dyDescent="0.35">
      <c r="B31" t="s">
        <v>32</v>
      </c>
      <c r="C31" s="45">
        <v>6275</v>
      </c>
      <c r="D31" s="53">
        <f t="shared" si="0"/>
        <v>2091.6666666666665</v>
      </c>
      <c r="E31" s="7"/>
      <c r="F31" s="32">
        <f>SUM(F22:F30)*L31</f>
        <v>1629.45</v>
      </c>
      <c r="G31" s="38"/>
      <c r="H31" s="38"/>
      <c r="I31" s="34"/>
      <c r="J31" s="34"/>
      <c r="K31" s="13"/>
      <c r="L31" s="8">
        <v>7.6499999999999999E-2</v>
      </c>
    </row>
    <row r="32" spans="1:12" x14ac:dyDescent="0.35">
      <c r="A32" s="3" t="s">
        <v>33</v>
      </c>
      <c r="B32" s="9"/>
      <c r="C32" s="47">
        <f>SUM(C22:C31)</f>
        <v>88047</v>
      </c>
      <c r="D32" s="48">
        <f>SUM(D22:D31)</f>
        <v>29349.000000000004</v>
      </c>
      <c r="E32" s="2"/>
      <c r="F32" s="15">
        <f>SUM(F22:F31)</f>
        <v>22929.45</v>
      </c>
      <c r="G32" s="23">
        <f>+SUM(G22:G30)</f>
        <v>12</v>
      </c>
      <c r="H32" s="24"/>
      <c r="I32" s="24"/>
      <c r="J32" s="24"/>
      <c r="K32" s="13"/>
    </row>
    <row r="33" spans="1:11" x14ac:dyDescent="0.35">
      <c r="C33" s="43"/>
      <c r="D33" s="44"/>
      <c r="F33" s="12"/>
      <c r="G33" s="24"/>
      <c r="H33" s="24"/>
      <c r="I33" s="24"/>
      <c r="J33" s="24"/>
      <c r="K33" s="13"/>
    </row>
    <row r="34" spans="1:11" x14ac:dyDescent="0.35">
      <c r="A34" s="3" t="s">
        <v>41</v>
      </c>
      <c r="C34" s="43"/>
      <c r="D34" s="44"/>
      <c r="F34" s="12"/>
      <c r="G34" s="24"/>
      <c r="H34" s="24"/>
      <c r="I34" s="24"/>
      <c r="J34" s="24"/>
      <c r="K34" s="13"/>
    </row>
    <row r="35" spans="1:11" x14ac:dyDescent="0.35">
      <c r="B35" t="s">
        <v>57</v>
      </c>
      <c r="C35" s="45">
        <v>7500</v>
      </c>
      <c r="D35" s="53">
        <f t="shared" ref="D35:D43" si="1">+C35/3</f>
        <v>2500</v>
      </c>
      <c r="F35" s="14">
        <v>2500</v>
      </c>
      <c r="G35" s="24"/>
      <c r="H35" s="24"/>
      <c r="I35" s="24"/>
      <c r="J35" s="24"/>
      <c r="K35" s="13"/>
    </row>
    <row r="36" spans="1:11" x14ac:dyDescent="0.35">
      <c r="B36" t="s">
        <v>42</v>
      </c>
      <c r="C36" s="45">
        <v>900</v>
      </c>
      <c r="D36" s="53">
        <f t="shared" si="1"/>
        <v>300</v>
      </c>
      <c r="F36" s="14">
        <v>300</v>
      </c>
      <c r="G36" s="24"/>
      <c r="H36" s="24"/>
      <c r="I36" s="24"/>
      <c r="J36" s="24"/>
      <c r="K36" s="13"/>
    </row>
    <row r="37" spans="1:11" x14ac:dyDescent="0.35">
      <c r="B37" t="s">
        <v>43</v>
      </c>
      <c r="C37" s="45">
        <v>12584</v>
      </c>
      <c r="D37" s="53">
        <f t="shared" si="1"/>
        <v>4194.666666666667</v>
      </c>
      <c r="F37" s="14">
        <v>4600</v>
      </c>
      <c r="G37" s="24"/>
      <c r="H37" s="24"/>
      <c r="I37" s="24"/>
      <c r="J37" s="24"/>
      <c r="K37" s="13"/>
    </row>
    <row r="38" spans="1:11" x14ac:dyDescent="0.35">
      <c r="B38" t="s">
        <v>44</v>
      </c>
      <c r="C38" s="45">
        <v>7015</v>
      </c>
      <c r="D38" s="53">
        <f t="shared" si="1"/>
        <v>2338.3333333333335</v>
      </c>
      <c r="F38" s="14">
        <v>2500</v>
      </c>
      <c r="G38" s="24"/>
      <c r="H38" s="24"/>
      <c r="I38" s="24"/>
      <c r="J38" s="24"/>
      <c r="K38" s="13"/>
    </row>
    <row r="39" spans="1:11" x14ac:dyDescent="0.35">
      <c r="B39" t="s">
        <v>45</v>
      </c>
      <c r="C39" s="45">
        <v>1139</v>
      </c>
      <c r="D39" s="53">
        <f t="shared" si="1"/>
        <v>379.66666666666669</v>
      </c>
      <c r="F39" s="14">
        <v>400</v>
      </c>
      <c r="G39" s="24"/>
      <c r="H39" s="24"/>
      <c r="I39" s="24"/>
      <c r="J39" s="24"/>
      <c r="K39" s="13"/>
    </row>
    <row r="40" spans="1:11" x14ac:dyDescent="0.35">
      <c r="B40" t="s">
        <v>46</v>
      </c>
      <c r="C40" s="45">
        <v>4380</v>
      </c>
      <c r="D40" s="53">
        <f t="shared" si="1"/>
        <v>1460</v>
      </c>
      <c r="F40" s="35">
        <f>ROUNDUP(+C40/C22*F22,-1)+41</f>
        <v>3271</v>
      </c>
      <c r="G40" s="24" t="s">
        <v>47</v>
      </c>
      <c r="H40" s="24"/>
      <c r="I40" s="24"/>
      <c r="J40" s="24"/>
      <c r="K40" s="13"/>
    </row>
    <row r="41" spans="1:11" x14ac:dyDescent="0.35">
      <c r="B41" t="s">
        <v>48</v>
      </c>
      <c r="C41" s="45">
        <v>3874</v>
      </c>
      <c r="D41" s="53">
        <f t="shared" si="1"/>
        <v>1291.3333333333333</v>
      </c>
      <c r="F41" s="14">
        <v>1000</v>
      </c>
      <c r="G41" s="24"/>
      <c r="H41" s="24"/>
      <c r="I41" s="24"/>
      <c r="J41" s="24"/>
      <c r="K41" s="13"/>
    </row>
    <row r="42" spans="1:11" x14ac:dyDescent="0.35">
      <c r="B42" t="s">
        <v>49</v>
      </c>
      <c r="C42" s="45">
        <v>12203</v>
      </c>
      <c r="D42" s="53">
        <f t="shared" si="1"/>
        <v>4067.6666666666665</v>
      </c>
      <c r="F42" s="14">
        <v>2500</v>
      </c>
      <c r="G42" s="24"/>
      <c r="H42" s="24"/>
      <c r="I42" s="24"/>
      <c r="J42" s="24"/>
      <c r="K42" s="13"/>
    </row>
    <row r="43" spans="1:11" ht="29" x14ac:dyDescent="0.35">
      <c r="B43" s="10" t="s">
        <v>50</v>
      </c>
      <c r="C43" s="45">
        <v>9500</v>
      </c>
      <c r="D43" s="53">
        <f t="shared" si="1"/>
        <v>3166.6666666666665</v>
      </c>
      <c r="F43" s="14">
        <v>0</v>
      </c>
      <c r="G43" s="24" t="s">
        <v>58</v>
      </c>
      <c r="H43" s="24"/>
      <c r="I43" s="24"/>
      <c r="J43" s="24"/>
      <c r="K43" s="13"/>
    </row>
    <row r="44" spans="1:11" x14ac:dyDescent="0.35">
      <c r="A44" s="3" t="s">
        <v>51</v>
      </c>
      <c r="C44" s="47">
        <f>SUM(C35:C43)</f>
        <v>59095</v>
      </c>
      <c r="D44" s="48">
        <f>SUM(D35:D43)</f>
        <v>19698.333333333336</v>
      </c>
      <c r="F44" s="15">
        <f>SUM(F35:F43)</f>
        <v>17071</v>
      </c>
      <c r="G44" s="24"/>
      <c r="H44" s="24"/>
      <c r="I44" s="24"/>
      <c r="J44" s="24"/>
      <c r="K44" s="13"/>
    </row>
    <row r="45" spans="1:11" ht="10" customHeight="1" x14ac:dyDescent="0.35">
      <c r="C45" s="43"/>
      <c r="D45" s="44"/>
      <c r="F45" s="12"/>
      <c r="G45" s="24"/>
      <c r="H45" s="24"/>
      <c r="I45" s="24"/>
      <c r="J45" s="24"/>
      <c r="K45" s="13"/>
    </row>
    <row r="46" spans="1:11" ht="15" thickBot="1" x14ac:dyDescent="0.4">
      <c r="A46" s="3" t="s">
        <v>52</v>
      </c>
      <c r="B46" s="3"/>
      <c r="C46" s="54">
        <f>+C32+C44</f>
        <v>147142</v>
      </c>
      <c r="D46" s="55">
        <f>+D32+D44</f>
        <v>49047.333333333343</v>
      </c>
      <c r="E46" s="3"/>
      <c r="F46" s="18">
        <f>+F32+F44</f>
        <v>40000.449999999997</v>
      </c>
      <c r="G46" s="39"/>
      <c r="H46" s="39"/>
      <c r="I46" s="39"/>
      <c r="J46" s="39"/>
      <c r="K46" s="40"/>
    </row>
  </sheetData>
  <mergeCells count="2">
    <mergeCell ref="A1:K1"/>
    <mergeCell ref="F19:K19"/>
  </mergeCells>
  <pageMargins left="0.2" right="0.2" top="0.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2025-08-02T23:42:31Z</cp:lastPrinted>
  <dcterms:created xsi:type="dcterms:W3CDTF">2025-08-02T21:55:05Z</dcterms:created>
  <dcterms:modified xsi:type="dcterms:W3CDTF">2025-08-02T23:46:01Z</dcterms:modified>
</cp:coreProperties>
</file>